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ters\Documents\My Documents\Walters\Mājas lapai\Rezultāti 2021.2022\"/>
    </mc:Choice>
  </mc:AlternateContent>
  <xr:revisionPtr revIDLastSave="0" documentId="8_{F3FEFDD3-2D24-4BDC-B5B6-0A0EF304F8C3}" xr6:coauthVersionLast="47" xr6:coauthVersionMax="47" xr10:uidLastSave="{00000000-0000-0000-0000-000000000000}"/>
  <bookViews>
    <workbookView xWindow="-108" yWindow="-108" windowWidth="23256" windowHeight="12576" xr2:uid="{7C2C6CD3-0CA4-4CB7-B9D3-498743D580A7}"/>
  </bookViews>
  <sheets>
    <sheet name="Lap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8" i="1" l="1"/>
  <c r="K77" i="1"/>
  <c r="L74" i="1"/>
  <c r="K74" i="1"/>
  <c r="L73" i="1"/>
  <c r="K73" i="1"/>
  <c r="L72" i="1"/>
  <c r="K72" i="1"/>
  <c r="G68" i="1"/>
  <c r="F68" i="1"/>
  <c r="E68" i="1"/>
  <c r="D68" i="1"/>
  <c r="L68" i="1" s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A25" i="1"/>
  <c r="L24" i="1"/>
  <c r="K24" i="1"/>
  <c r="A24" i="1"/>
  <c r="L23" i="1"/>
  <c r="K23" i="1"/>
  <c r="A23" i="1"/>
  <c r="L22" i="1"/>
  <c r="K22" i="1"/>
  <c r="A22" i="1"/>
  <c r="L21" i="1"/>
  <c r="K21" i="1"/>
  <c r="A21" i="1"/>
  <c r="L20" i="1"/>
  <c r="K20" i="1"/>
  <c r="A20" i="1"/>
  <c r="L19" i="1"/>
  <c r="K19" i="1"/>
  <c r="A19" i="1"/>
  <c r="L18" i="1"/>
  <c r="K18" i="1"/>
  <c r="A18" i="1"/>
  <c r="L17" i="1"/>
  <c r="K17" i="1"/>
  <c r="A17" i="1"/>
  <c r="L16" i="1"/>
  <c r="K16" i="1"/>
  <c r="A16" i="1"/>
  <c r="L15" i="1"/>
  <c r="K15" i="1"/>
  <c r="A15" i="1"/>
  <c r="L14" i="1"/>
  <c r="K14" i="1"/>
  <c r="A14" i="1"/>
  <c r="L13" i="1"/>
  <c r="K13" i="1"/>
  <c r="A13" i="1"/>
  <c r="L12" i="1"/>
  <c r="K12" i="1"/>
  <c r="A12" i="1"/>
  <c r="L11" i="1"/>
  <c r="K11" i="1"/>
  <c r="A11" i="1"/>
  <c r="L10" i="1"/>
  <c r="K10" i="1"/>
  <c r="A10" i="1"/>
  <c r="L9" i="1"/>
  <c r="K9" i="1"/>
  <c r="A9" i="1"/>
  <c r="L8" i="1"/>
  <c r="K8" i="1"/>
  <c r="A8" i="1"/>
  <c r="L7" i="1"/>
  <c r="K7" i="1"/>
  <c r="A7" i="1"/>
  <c r="L6" i="1"/>
  <c r="K6" i="1"/>
  <c r="K68" i="1" s="1"/>
  <c r="A6" i="1"/>
  <c r="G5" i="1"/>
  <c r="F5" i="1"/>
  <c r="E5" i="1"/>
  <c r="D5" i="1"/>
</calcChain>
</file>

<file path=xl/sharedStrings.xml><?xml version="1.0" encoding="utf-8"?>
<sst xmlns="http://schemas.openxmlformats.org/spreadsheetml/2006/main" count="169" uniqueCount="133">
  <si>
    <t>2021./2022. g. apkures sezona</t>
  </si>
  <si>
    <t>Nr.p.</t>
  </si>
  <si>
    <t xml:space="preserve">        VID.ĀRA GAISA</t>
  </si>
  <si>
    <r>
      <rPr>
        <sz val="10"/>
        <color indexed="17"/>
        <rFont val="Letterica Baltic"/>
        <charset val="186"/>
      </rPr>
      <t>S</t>
    </r>
    <r>
      <rPr>
        <sz val="11"/>
        <color theme="1"/>
        <rFont val="Calibri"/>
        <family val="2"/>
        <charset val="186"/>
        <scheme val="minor"/>
      </rPr>
      <t xml:space="preserve"> - siltināta</t>
    </r>
  </si>
  <si>
    <t>OKTOBRIS</t>
  </si>
  <si>
    <t>NOVEMBRIS</t>
  </si>
  <si>
    <t>DECEMBRIS</t>
  </si>
  <si>
    <t>JANVĀRIS</t>
  </si>
  <si>
    <t>FEBRUĀRIS</t>
  </si>
  <si>
    <t>MARTS</t>
  </si>
  <si>
    <t>APRĪLIS</t>
  </si>
  <si>
    <t>k.</t>
  </si>
  <si>
    <t xml:space="preserve">                      T C</t>
  </si>
  <si>
    <t xml:space="preserve"> 1-31 dienas</t>
  </si>
  <si>
    <t>30 dienas</t>
  </si>
  <si>
    <t>31 diena</t>
  </si>
  <si>
    <t>28 dienas</t>
  </si>
  <si>
    <t>1-30 dienas</t>
  </si>
  <si>
    <t>vidēji</t>
  </si>
  <si>
    <t>ADRESE</t>
  </si>
  <si>
    <t>Jaunā 12</t>
  </si>
  <si>
    <t>Jaunā 11a</t>
  </si>
  <si>
    <t>S</t>
  </si>
  <si>
    <t>Rīgas 22a</t>
  </si>
  <si>
    <t>Dārza 7</t>
  </si>
  <si>
    <t>Cēsu 34</t>
  </si>
  <si>
    <t>Zāles 5</t>
  </si>
  <si>
    <r>
      <t xml:space="preserve">S </t>
    </r>
    <r>
      <rPr>
        <sz val="11"/>
        <color theme="1"/>
        <rFont val="Calibri"/>
        <family val="2"/>
        <charset val="186"/>
        <scheme val="minor"/>
      </rPr>
      <t>BC</t>
    </r>
  </si>
  <si>
    <t>Parka 24a</t>
  </si>
  <si>
    <t xml:space="preserve">Ezeru 3 </t>
  </si>
  <si>
    <t>Pasta 7</t>
  </si>
  <si>
    <t xml:space="preserve">Sporta 2 </t>
  </si>
  <si>
    <t>Lauku 16</t>
  </si>
  <si>
    <t>BC</t>
  </si>
  <si>
    <t>Zāles 1</t>
  </si>
  <si>
    <t>Pasta 12</t>
  </si>
  <si>
    <t>Sporta 8</t>
  </si>
  <si>
    <t>Sporta 14</t>
  </si>
  <si>
    <t>Jaunā 28a</t>
  </si>
  <si>
    <t>Valmieras 1</t>
  </si>
  <si>
    <t>Sporta 6</t>
  </si>
  <si>
    <t>Ezeru 1</t>
  </si>
  <si>
    <t>Jūras 21</t>
  </si>
  <si>
    <t>21.</t>
  </si>
  <si>
    <t>Jaunā 19a</t>
  </si>
  <si>
    <t>22.</t>
  </si>
  <si>
    <t>Jaunā 17</t>
  </si>
  <si>
    <t>23.</t>
  </si>
  <si>
    <t>Jaunā 23</t>
  </si>
  <si>
    <t>24.</t>
  </si>
  <si>
    <t xml:space="preserve">Jaunā 28 </t>
  </si>
  <si>
    <t>25.</t>
  </si>
  <si>
    <t>Stacijas 14</t>
  </si>
  <si>
    <t>26.</t>
  </si>
  <si>
    <t>Stacijas 16</t>
  </si>
  <si>
    <t>27.</t>
  </si>
  <si>
    <t>Stacijas 18</t>
  </si>
  <si>
    <t>28.</t>
  </si>
  <si>
    <t>Stacijas 20</t>
  </si>
  <si>
    <t>29.</t>
  </si>
  <si>
    <t>Jaunā 11</t>
  </si>
  <si>
    <t>30.</t>
  </si>
  <si>
    <t>Jaunā 16</t>
  </si>
  <si>
    <t>31.</t>
  </si>
  <si>
    <t>Zāles 9a</t>
  </si>
  <si>
    <t>32.</t>
  </si>
  <si>
    <t>Zāles 4</t>
  </si>
  <si>
    <t>33.</t>
  </si>
  <si>
    <t>Zāles 7</t>
  </si>
  <si>
    <t>34.</t>
  </si>
  <si>
    <t>Rīgas 13</t>
  </si>
  <si>
    <t>35.</t>
  </si>
  <si>
    <t>Zāles 9</t>
  </si>
  <si>
    <t>36.</t>
  </si>
  <si>
    <t>Pasta 5</t>
  </si>
  <si>
    <t>37.</t>
  </si>
  <si>
    <t>Pasta 9</t>
  </si>
  <si>
    <t>38.</t>
  </si>
  <si>
    <t>Pasta 11</t>
  </si>
  <si>
    <t>39.</t>
  </si>
  <si>
    <t>Lauku 7</t>
  </si>
  <si>
    <t>40.</t>
  </si>
  <si>
    <t>Lauku 12</t>
  </si>
  <si>
    <t>41.</t>
  </si>
  <si>
    <t>Lauku 14</t>
  </si>
  <si>
    <t>42.</t>
  </si>
  <si>
    <t>Jaunā 3a</t>
  </si>
  <si>
    <t>43.</t>
  </si>
  <si>
    <t>Jaunā 7a</t>
  </si>
  <si>
    <t>44.</t>
  </si>
  <si>
    <t>Jaunā 9a</t>
  </si>
  <si>
    <t>45.</t>
  </si>
  <si>
    <t>Avotu 9a</t>
  </si>
  <si>
    <t>46.</t>
  </si>
  <si>
    <t>Jaunā 21</t>
  </si>
  <si>
    <t>47.</t>
  </si>
  <si>
    <t>Sporta 9a</t>
  </si>
  <si>
    <t>48.</t>
  </si>
  <si>
    <t>Ievu 8</t>
  </si>
  <si>
    <t>49.</t>
  </si>
  <si>
    <t>Cēsu 31a</t>
  </si>
  <si>
    <t>50.</t>
  </si>
  <si>
    <t>Sporta 9b</t>
  </si>
  <si>
    <t>51.</t>
  </si>
  <si>
    <t>Cēsu 13a</t>
  </si>
  <si>
    <t>52.</t>
  </si>
  <si>
    <t>Jūras 19a</t>
  </si>
  <si>
    <t>53.</t>
  </si>
  <si>
    <t>Parka 15</t>
  </si>
  <si>
    <t>54.</t>
  </si>
  <si>
    <t>Valmieras 1a</t>
  </si>
  <si>
    <t>55.</t>
  </si>
  <si>
    <t>Sporta 10</t>
  </si>
  <si>
    <t>56.</t>
  </si>
  <si>
    <t>Sporta 4</t>
  </si>
  <si>
    <t>57.</t>
  </si>
  <si>
    <t>Sporta 12</t>
  </si>
  <si>
    <t>58.</t>
  </si>
  <si>
    <t>Avotu 7</t>
  </si>
  <si>
    <t>59.</t>
  </si>
  <si>
    <t>Avotu 9</t>
  </si>
  <si>
    <t>60.</t>
  </si>
  <si>
    <t>Cēsu 15</t>
  </si>
  <si>
    <t>61.</t>
  </si>
  <si>
    <t>Cēsu 35</t>
  </si>
  <si>
    <t>Vidēji mēnesī sk.</t>
  </si>
  <si>
    <t>UMURGA, Umurgas pagasts, Limbažu novads</t>
  </si>
  <si>
    <t>Eur/m2 (70%)</t>
  </si>
  <si>
    <t>Ezera 1</t>
  </si>
  <si>
    <t>Ezera 3</t>
  </si>
  <si>
    <t>U.Sproģa 7a</t>
  </si>
  <si>
    <t xml:space="preserve"> cirkulācijas</t>
  </si>
  <si>
    <t>BC - bez K.ŪD.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</si>
</sst>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>
    <font>
      <sz val="11"/>
      <color theme="1"/>
      <name val="Calibri"/>
      <family val="2"/>
      <charset val="186"/>
      <scheme val="minor"/>
    </font>
    <font>
      <sz val="12"/>
      <name val="Letterica Baltic"/>
      <family val="2"/>
      <charset val="186"/>
    </font>
    <font>
      <sz val="8"/>
      <name val="Letterica Baltic"/>
      <family val="2"/>
      <charset val="186"/>
    </font>
    <font>
      <sz val="10"/>
      <color indexed="17"/>
      <name val="Letterica Baltic"/>
      <charset val="186"/>
    </font>
    <font>
      <b/>
      <sz val="8"/>
      <name val="Letterica Baltic"/>
      <charset val="186"/>
    </font>
    <font>
      <b/>
      <i/>
      <sz val="10"/>
      <name val="Letterica Baltic"/>
      <family val="2"/>
    </font>
    <font>
      <sz val="10"/>
      <color theme="1"/>
      <name val="Letterica Baltic"/>
      <charset val="186"/>
    </font>
    <font>
      <sz val="10"/>
      <color indexed="50"/>
      <name val="Letterica Baltic"/>
      <family val="2"/>
    </font>
    <font>
      <sz val="10"/>
      <color indexed="8"/>
      <name val="Letterica Baltic"/>
      <family val="2"/>
    </font>
    <font>
      <b/>
      <sz val="10"/>
      <name val="Letterica Baltic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164" fontId="0" fillId="0" borderId="10" xfId="0" applyNumberFormat="1" applyBorder="1"/>
    <xf numFmtId="0" fontId="0" fillId="0" borderId="19" xfId="0" applyBorder="1" applyAlignment="1">
      <alignment horizontal="center"/>
    </xf>
    <xf numFmtId="164" fontId="0" fillId="0" borderId="10" xfId="0" applyNumberFormat="1" applyBorder="1" applyAlignment="1">
      <alignment horizontal="right"/>
    </xf>
    <xf numFmtId="164" fontId="0" fillId="0" borderId="0" xfId="0" applyNumberFormat="1"/>
    <xf numFmtId="164" fontId="0" fillId="0" borderId="11" xfId="0" applyNumberFormat="1" applyBorder="1"/>
    <xf numFmtId="164" fontId="0" fillId="0" borderId="20" xfId="0" applyNumberFormat="1" applyBorder="1"/>
    <xf numFmtId="0" fontId="7" fillId="0" borderId="10" xfId="0" applyFont="1" applyBorder="1" applyAlignment="1">
      <alignment horizontal="center"/>
    </xf>
    <xf numFmtId="164" fontId="0" fillId="0" borderId="11" xfId="0" applyNumberFormat="1" applyBorder="1" applyAlignment="1">
      <alignment horizontal="right"/>
    </xf>
    <xf numFmtId="0" fontId="0" fillId="0" borderId="10" xfId="0" applyBorder="1" applyAlignment="1">
      <alignment horizontal="center"/>
    </xf>
    <xf numFmtId="164" fontId="8" fillId="0" borderId="11" xfId="0" applyNumberFormat="1" applyFont="1" applyBorder="1" applyAlignment="1">
      <alignment horizontal="right"/>
    </xf>
    <xf numFmtId="164" fontId="0" fillId="0" borderId="9" xfId="0" applyNumberFormat="1" applyBorder="1"/>
    <xf numFmtId="164" fontId="0" fillId="0" borderId="21" xfId="0" applyNumberFormat="1" applyBorder="1" applyAlignment="1">
      <alignment horizontal="right"/>
    </xf>
    <xf numFmtId="164" fontId="0" fillId="0" borderId="21" xfId="0" applyNumberFormat="1" applyBorder="1"/>
    <xf numFmtId="164" fontId="0" fillId="0" borderId="22" xfId="0" applyNumberFormat="1" applyBorder="1" applyAlignment="1">
      <alignment horizontal="right"/>
    </xf>
    <xf numFmtId="0" fontId="0" fillId="0" borderId="23" xfId="0" applyBorder="1"/>
    <xf numFmtId="0" fontId="0" fillId="0" borderId="21" xfId="0" applyBorder="1" applyAlignment="1">
      <alignment horizontal="center"/>
    </xf>
    <xf numFmtId="164" fontId="0" fillId="0" borderId="24" xfId="0" applyNumberFormat="1" applyBorder="1" applyAlignment="1">
      <alignment horizontal="right"/>
    </xf>
    <xf numFmtId="164" fontId="0" fillId="0" borderId="25" xfId="0" applyNumberFormat="1" applyBorder="1"/>
    <xf numFmtId="164" fontId="0" fillId="0" borderId="19" xfId="0" applyNumberFormat="1" applyBorder="1"/>
    <xf numFmtId="49" fontId="0" fillId="0" borderId="18" xfId="0" applyNumberFormat="1" applyBorder="1"/>
    <xf numFmtId="0" fontId="0" fillId="0" borderId="19" xfId="0" applyBorder="1"/>
    <xf numFmtId="2" fontId="9" fillId="0" borderId="19" xfId="0" applyNumberFormat="1" applyFont="1" applyBorder="1" applyAlignment="1">
      <alignment horizontal="right"/>
    </xf>
    <xf numFmtId="164" fontId="9" fillId="0" borderId="19" xfId="0" applyNumberFormat="1" applyFont="1" applyBorder="1" applyAlignment="1">
      <alignment horizontal="right"/>
    </xf>
    <xf numFmtId="164" fontId="0" fillId="0" borderId="12" xfId="0" applyNumberFormat="1" applyBorder="1"/>
    <xf numFmtId="0" fontId="0" fillId="0" borderId="26" xfId="0" applyBorder="1"/>
    <xf numFmtId="164" fontId="0" fillId="0" borderId="27" xfId="0" applyNumberFormat="1" applyBorder="1"/>
    <xf numFmtId="0" fontId="0" fillId="0" borderId="27" xfId="0" applyBorder="1"/>
    <xf numFmtId="164" fontId="5" fillId="0" borderId="27" xfId="0" applyNumberFormat="1" applyFont="1" applyBorder="1" applyAlignment="1">
      <alignment horizontal="right"/>
    </xf>
    <xf numFmtId="164" fontId="9" fillId="0" borderId="28" xfId="0" applyNumberFormat="1" applyFont="1" applyBorder="1"/>
    <xf numFmtId="164" fontId="9" fillId="0" borderId="0" xfId="0" applyNumberFormat="1" applyFont="1"/>
    <xf numFmtId="0" fontId="0" fillId="0" borderId="29" xfId="0" applyBorder="1"/>
    <xf numFmtId="164" fontId="0" fillId="0" borderId="4" xfId="0" applyNumberFormat="1" applyBorder="1"/>
    <xf numFmtId="0" fontId="0" fillId="0" borderId="4" xfId="0" applyBorder="1" applyAlignment="1">
      <alignment horizontal="center"/>
    </xf>
    <xf numFmtId="2" fontId="0" fillId="0" borderId="4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10" xfId="0" applyNumberFormat="1" applyBorder="1"/>
    <xf numFmtId="2" fontId="0" fillId="0" borderId="19" xfId="0" applyNumberFormat="1" applyBorder="1"/>
    <xf numFmtId="2" fontId="0" fillId="0" borderId="0" xfId="0" applyNumberFormat="1"/>
    <xf numFmtId="2" fontId="0" fillId="0" borderId="28" xfId="0" applyNumberFormat="1" applyBorder="1"/>
    <xf numFmtId="0" fontId="0" fillId="0" borderId="30" xfId="0" applyBorder="1"/>
    <xf numFmtId="2" fontId="0" fillId="0" borderId="11" xfId="0" applyNumberFormat="1" applyBorder="1"/>
    <xf numFmtId="2" fontId="0" fillId="0" borderId="27" xfId="0" applyNumberFormat="1" applyBorder="1"/>
    <xf numFmtId="2" fontId="0" fillId="0" borderId="31" xfId="0" applyNumberFormat="1" applyBorder="1"/>
    <xf numFmtId="2" fontId="0" fillId="0" borderId="1" xfId="0" applyNumberFormat="1" applyBorder="1"/>
    <xf numFmtId="0" fontId="0" fillId="0" borderId="32" xfId="0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2</xdr:row>
      <xdr:rowOff>0</xdr:rowOff>
    </xdr:from>
    <xdr:to>
      <xdr:col>2</xdr:col>
      <xdr:colOff>0</xdr:colOff>
      <xdr:row>4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5FF3BBD-5C1C-45FC-A249-AF7572322096}"/>
            </a:ext>
          </a:extLst>
        </xdr:cNvPr>
        <xdr:cNvSpPr>
          <a:spLocks noChangeShapeType="1"/>
        </xdr:cNvSpPr>
      </xdr:nvSpPr>
      <xdr:spPr bwMode="auto">
        <a:xfrm>
          <a:off x="335280" y="365760"/>
          <a:ext cx="108204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ters/Documents/NovApr02/2021.2022.g.sezona/Atskaite%20JAN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stades"/>
      <sheetName val="KM karstais aukstais ūd"/>
      <sheetName val="JANVĀRIS SSK līdz pārb."/>
      <sheetName val="JANVĀRIS"/>
      <sheetName val="Lauku 6"/>
      <sheetName val="Ezeru1 un Cēsu 34"/>
      <sheetName val="Mājas kopā"/>
      <sheetName val="sezona"/>
      <sheetName val="Umurga"/>
    </sheetNames>
    <sheetDataSet>
      <sheetData sheetId="0"/>
      <sheetData sheetId="1"/>
      <sheetData sheetId="2"/>
      <sheetData sheetId="3"/>
      <sheetData sheetId="4"/>
      <sheetData sheetId="5"/>
      <sheetData sheetId="6">
        <row r="22">
          <cell r="E22">
            <v>4.46</v>
          </cell>
          <cell r="F22">
            <v>4.46</v>
          </cell>
          <cell r="G22">
            <v>4.46</v>
          </cell>
          <cell r="H22">
            <v>4.46</v>
          </cell>
          <cell r="I22">
            <v>4.46</v>
          </cell>
          <cell r="J22">
            <v>4.46</v>
          </cell>
          <cell r="K22">
            <v>4.46</v>
          </cell>
          <cell r="L22">
            <v>4.46</v>
          </cell>
          <cell r="M22">
            <v>4.46</v>
          </cell>
          <cell r="N22">
            <v>4.46</v>
          </cell>
          <cell r="U22">
            <v>4.46</v>
          </cell>
          <cell r="V22">
            <v>4.46</v>
          </cell>
          <cell r="W22">
            <v>4.46</v>
          </cell>
          <cell r="X22">
            <v>4.46</v>
          </cell>
          <cell r="Y22">
            <v>4.46</v>
          </cell>
          <cell r="Z22">
            <v>4.46</v>
          </cell>
          <cell r="AA22">
            <v>4.46</v>
          </cell>
          <cell r="AB22">
            <v>2.23</v>
          </cell>
          <cell r="AC22">
            <v>2.23</v>
          </cell>
        </row>
        <row r="46">
          <cell r="E46">
            <v>4.46</v>
          </cell>
          <cell r="F46">
            <v>4.46</v>
          </cell>
          <cell r="G46">
            <v>4.46</v>
          </cell>
          <cell r="J46">
            <v>4.46</v>
          </cell>
          <cell r="K46">
            <v>4.46</v>
          </cell>
          <cell r="L46">
            <v>4.46</v>
          </cell>
          <cell r="M46">
            <v>4.46</v>
          </cell>
          <cell r="N46">
            <v>4.46</v>
          </cell>
        </row>
        <row r="72">
          <cell r="E72">
            <v>4.46</v>
          </cell>
          <cell r="F72">
            <v>4.46</v>
          </cell>
          <cell r="G72">
            <v>4.46</v>
          </cell>
          <cell r="H72">
            <v>4.46</v>
          </cell>
          <cell r="I72">
            <v>4.46</v>
          </cell>
          <cell r="J72">
            <v>4.46</v>
          </cell>
          <cell r="K72">
            <v>4.46</v>
          </cell>
          <cell r="L72">
            <v>4.46</v>
          </cell>
          <cell r="M72">
            <v>4.46</v>
          </cell>
          <cell r="N72">
            <v>4.46</v>
          </cell>
          <cell r="U72">
            <v>4.46</v>
          </cell>
          <cell r="V72">
            <v>4.46</v>
          </cell>
          <cell r="W72">
            <v>4.46</v>
          </cell>
          <cell r="X72">
            <v>4.46</v>
          </cell>
          <cell r="Y72">
            <v>4.46</v>
          </cell>
          <cell r="Z72">
            <v>4.46</v>
          </cell>
          <cell r="AA72">
            <v>4.46</v>
          </cell>
          <cell r="AB72">
            <v>4.46</v>
          </cell>
          <cell r="AC72">
            <v>4.46</v>
          </cell>
        </row>
        <row r="96">
          <cell r="E96">
            <v>4.46</v>
          </cell>
          <cell r="F96">
            <v>4.46</v>
          </cell>
          <cell r="H96">
            <v>2.23</v>
          </cell>
          <cell r="I96">
            <v>4.46</v>
          </cell>
          <cell r="J96">
            <v>4.46</v>
          </cell>
          <cell r="K96">
            <v>2.23</v>
          </cell>
          <cell r="L96">
            <v>2.23</v>
          </cell>
          <cell r="V96">
            <v>2.23</v>
          </cell>
          <cell r="X96">
            <v>2.23</v>
          </cell>
          <cell r="Y96">
            <v>4.46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1B8ED-15B2-4D15-BFE9-854D36F7E948}">
  <dimension ref="A1:L78"/>
  <sheetViews>
    <sheetView tabSelected="1" zoomScale="130" zoomScaleNormal="130" workbookViewId="0">
      <selection activeCell="N9" sqref="N9"/>
    </sheetView>
  </sheetViews>
  <sheetFormatPr defaultRowHeight="14.4"/>
  <cols>
    <col min="1" max="1" width="4.77734375" customWidth="1"/>
    <col min="2" max="2" width="14.77734375" customWidth="1"/>
    <col min="3" max="3" width="11.88671875" customWidth="1"/>
    <col min="4" max="4" width="11" customWidth="1"/>
    <col min="5" max="5" width="9.5546875" customWidth="1"/>
    <col min="6" max="6" width="9.21875" customWidth="1"/>
    <col min="7" max="7" width="9" customWidth="1"/>
    <col min="8" max="8" width="9.109375" customWidth="1"/>
    <col min="10" max="10" width="10.77734375" customWidth="1"/>
    <col min="11" max="11" width="8.88671875" hidden="1" customWidth="1"/>
  </cols>
  <sheetData>
    <row r="1" spans="1:12" ht="15.6">
      <c r="E1" s="1" t="s">
        <v>0</v>
      </c>
    </row>
    <row r="2" spans="1:12" ht="15" thickBot="1">
      <c r="C2" s="2"/>
    </row>
    <row r="3" spans="1:12">
      <c r="A3" s="3" t="s">
        <v>1</v>
      </c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8"/>
      <c r="L3" s="9"/>
    </row>
    <row r="4" spans="1:12">
      <c r="A4" s="10" t="s">
        <v>11</v>
      </c>
      <c r="B4" s="11" t="s">
        <v>12</v>
      </c>
      <c r="C4" s="5" t="s">
        <v>132</v>
      </c>
      <c r="D4" s="12" t="s">
        <v>13</v>
      </c>
      <c r="E4" s="12" t="s">
        <v>14</v>
      </c>
      <c r="F4" s="12" t="s">
        <v>15</v>
      </c>
      <c r="G4" s="12" t="s">
        <v>15</v>
      </c>
      <c r="H4" s="12" t="s">
        <v>16</v>
      </c>
      <c r="I4" s="12" t="s">
        <v>15</v>
      </c>
      <c r="J4" s="13" t="s">
        <v>17</v>
      </c>
      <c r="L4" s="14" t="s">
        <v>18</v>
      </c>
    </row>
    <row r="5" spans="1:12" ht="15" thickBot="1">
      <c r="A5" s="15"/>
      <c r="B5" s="16" t="s">
        <v>19</v>
      </c>
      <c r="C5" s="17" t="s">
        <v>131</v>
      </c>
      <c r="D5" s="18" t="str">
        <f>"+8,9 C"</f>
        <v>+8,9 C</v>
      </c>
      <c r="E5" s="18" t="str">
        <f>"+4,0 C"</f>
        <v>+4,0 C</v>
      </c>
      <c r="F5" s="18" t="str">
        <f>"-4,1 C"</f>
        <v>-4,1 C</v>
      </c>
      <c r="G5" s="19" t="str">
        <f>"-0,7 C"</f>
        <v>-0,7 C</v>
      </c>
      <c r="H5" s="19"/>
      <c r="I5" s="19"/>
      <c r="J5" s="18"/>
      <c r="L5" s="20"/>
    </row>
    <row r="6" spans="1:12" ht="15" thickTop="1">
      <c r="A6" s="21" t="str">
        <f>"1."</f>
        <v>1.</v>
      </c>
      <c r="B6" s="22" t="s">
        <v>20</v>
      </c>
      <c r="C6" s="23"/>
      <c r="D6" s="24">
        <v>0.69379307624103659</v>
      </c>
      <c r="E6" s="25">
        <v>0.79562047161022564</v>
      </c>
      <c r="F6" s="24">
        <v>1.2854457356423796</v>
      </c>
      <c r="G6" s="24">
        <v>1.2861310609546655</v>
      </c>
      <c r="H6" s="25"/>
      <c r="I6" s="22"/>
      <c r="J6" s="26"/>
      <c r="K6" s="25">
        <f>'[1]Mājas kopā'!H22</f>
        <v>4.46</v>
      </c>
      <c r="L6" s="27">
        <f>AVERAGE(D6:J6)</f>
        <v>1.0152475861120769</v>
      </c>
    </row>
    <row r="7" spans="1:12">
      <c r="A7" s="21" t="str">
        <f>"2."</f>
        <v>2.</v>
      </c>
      <c r="B7" s="22" t="s">
        <v>21</v>
      </c>
      <c r="C7" s="28" t="s">
        <v>22</v>
      </c>
      <c r="D7" s="29">
        <v>0.80311304919830073</v>
      </c>
      <c r="E7" s="22">
        <v>0.75693512676442365</v>
      </c>
      <c r="F7" s="24">
        <v>1.110862224201725</v>
      </c>
      <c r="G7" s="24">
        <v>1.1178752802521601</v>
      </c>
      <c r="H7" s="22"/>
      <c r="I7" s="24"/>
      <c r="J7" s="26"/>
      <c r="K7" s="25">
        <f>'[1]Mājas kopā'!N72</f>
        <v>4.46</v>
      </c>
      <c r="L7" s="27">
        <f t="shared" ref="L7:L66" si="0">AVERAGE(D7:J7)</f>
        <v>0.94719642010415228</v>
      </c>
    </row>
    <row r="8" spans="1:12">
      <c r="A8" s="21" t="str">
        <f>"3."</f>
        <v>3.</v>
      </c>
      <c r="B8" s="22" t="s">
        <v>23</v>
      </c>
      <c r="C8" s="28" t="s">
        <v>22</v>
      </c>
      <c r="D8" s="29">
        <v>0.44785962667101542</v>
      </c>
      <c r="E8" s="22">
        <v>0.45145334528855424</v>
      </c>
      <c r="F8" s="24">
        <v>0.86059387186175562</v>
      </c>
      <c r="G8" s="24">
        <v>0.78607862623627589</v>
      </c>
      <c r="H8" s="22"/>
      <c r="I8" s="22"/>
      <c r="J8" s="26"/>
      <c r="K8" s="25">
        <f>'[1]Mājas kopā'!G22</f>
        <v>4.46</v>
      </c>
      <c r="L8" s="27">
        <f t="shared" si="0"/>
        <v>0.63649636751440031</v>
      </c>
    </row>
    <row r="9" spans="1:12">
      <c r="A9" s="21" t="str">
        <f>"4."</f>
        <v>4.</v>
      </c>
      <c r="B9" s="22" t="s">
        <v>24</v>
      </c>
      <c r="C9" s="30"/>
      <c r="D9" s="29">
        <v>0.69788168633825987</v>
      </c>
      <c r="E9" s="22">
        <v>0.84589381935118724</v>
      </c>
      <c r="F9" s="24">
        <v>1.3428144603858894</v>
      </c>
      <c r="G9" s="24">
        <v>1.3369349141282123</v>
      </c>
      <c r="H9" s="22"/>
      <c r="I9" s="22"/>
      <c r="J9" s="26"/>
      <c r="K9" s="25">
        <f>'[1]Mājas kopā'!F22</f>
        <v>4.46</v>
      </c>
      <c r="L9" s="27">
        <f t="shared" si="0"/>
        <v>1.0558812200508871</v>
      </c>
    </row>
    <row r="10" spans="1:12">
      <c r="A10" s="21" t="str">
        <f>"5."</f>
        <v>5.</v>
      </c>
      <c r="B10" s="22" t="s">
        <v>25</v>
      </c>
      <c r="C10" s="30"/>
      <c r="D10" s="29">
        <v>0.80581352887158408</v>
      </c>
      <c r="E10" s="22">
        <v>0.91994810564206642</v>
      </c>
      <c r="F10" s="24">
        <v>1.4715922153247138</v>
      </c>
      <c r="G10" s="24">
        <v>1.4630643103144396</v>
      </c>
      <c r="H10" s="22"/>
      <c r="I10" s="22"/>
      <c r="J10" s="26"/>
      <c r="K10" s="25">
        <f>'[1]Mājas kopā'!V22</f>
        <v>4.46</v>
      </c>
      <c r="L10" s="27">
        <f t="shared" si="0"/>
        <v>1.165104540038201</v>
      </c>
    </row>
    <row r="11" spans="1:12">
      <c r="A11" s="21" t="str">
        <f>"6."</f>
        <v>6.</v>
      </c>
      <c r="B11" s="22" t="s">
        <v>26</v>
      </c>
      <c r="C11" s="28" t="s">
        <v>27</v>
      </c>
      <c r="D11" s="29">
        <v>0.42388405100419346</v>
      </c>
      <c r="E11" s="22">
        <v>0.59504549639467541</v>
      </c>
      <c r="F11" s="24">
        <v>0.86890380901943354</v>
      </c>
      <c r="G11" s="24">
        <v>0.86436232533506641</v>
      </c>
      <c r="H11" s="22"/>
      <c r="I11" s="22"/>
      <c r="J11" s="26"/>
      <c r="K11" s="25">
        <f>'[1]Mājas kopā'!V96</f>
        <v>2.23</v>
      </c>
      <c r="L11" s="27">
        <f t="shared" si="0"/>
        <v>0.6880489204383422</v>
      </c>
    </row>
    <row r="12" spans="1:12">
      <c r="A12" s="21" t="str">
        <f>"7."</f>
        <v>7.</v>
      </c>
      <c r="B12" s="22" t="s">
        <v>28</v>
      </c>
      <c r="C12" s="28" t="s">
        <v>22</v>
      </c>
      <c r="D12" s="29">
        <v>0.51988309916296194</v>
      </c>
      <c r="E12" s="22">
        <v>0.63508024498918125</v>
      </c>
      <c r="F12" s="24">
        <v>1.1219059112003171</v>
      </c>
      <c r="G12" s="24">
        <v>1.2128642473807119</v>
      </c>
      <c r="H12" s="22"/>
      <c r="I12" s="22"/>
      <c r="J12" s="26"/>
      <c r="K12" s="25">
        <f>'[1]Mājas kopā'!U22</f>
        <v>4.46</v>
      </c>
      <c r="L12" s="27">
        <f t="shared" si="0"/>
        <v>0.87243337568329316</v>
      </c>
    </row>
    <row r="13" spans="1:12">
      <c r="A13" s="21" t="str">
        <f>"8."</f>
        <v>8.</v>
      </c>
      <c r="B13" s="22" t="s">
        <v>29</v>
      </c>
      <c r="C13" s="28" t="s">
        <v>22</v>
      </c>
      <c r="D13" s="31">
        <v>0.94457193470698775</v>
      </c>
      <c r="E13" s="22">
        <v>0.9984482740165842</v>
      </c>
      <c r="F13" s="24">
        <v>1.6580361787530173</v>
      </c>
      <c r="G13" s="24">
        <v>1.6041598394434038</v>
      </c>
      <c r="H13" s="22"/>
      <c r="I13" s="22"/>
      <c r="J13" s="26"/>
      <c r="K13" s="25">
        <f>'[1]Mājas kopā'!L46</f>
        <v>4.46</v>
      </c>
      <c r="L13" s="27">
        <f t="shared" si="0"/>
        <v>1.3013040567299983</v>
      </c>
    </row>
    <row r="14" spans="1:12">
      <c r="A14" s="21" t="str">
        <f>"9."</f>
        <v>9.</v>
      </c>
      <c r="B14" s="22" t="s">
        <v>30</v>
      </c>
      <c r="C14" s="30"/>
      <c r="D14" s="25">
        <v>0.77111194072276812</v>
      </c>
      <c r="E14" s="22">
        <v>0.98343356895147482</v>
      </c>
      <c r="F14" s="24">
        <v>1.6394755519338982</v>
      </c>
      <c r="G14" s="24">
        <v>1.6203984536375473</v>
      </c>
      <c r="H14" s="22"/>
      <c r="I14" s="22"/>
      <c r="J14" s="26"/>
      <c r="K14" s="25">
        <f>'[1]Mājas kopā'!AA72</f>
        <v>4.46</v>
      </c>
      <c r="L14" s="27">
        <f t="shared" si="0"/>
        <v>1.253604878811422</v>
      </c>
    </row>
    <row r="15" spans="1:12">
      <c r="A15" s="21" t="str">
        <f>"10."</f>
        <v>10.</v>
      </c>
      <c r="B15" s="22" t="s">
        <v>31</v>
      </c>
      <c r="C15" s="28" t="s">
        <v>22</v>
      </c>
      <c r="D15" s="29">
        <v>0.48643343900029745</v>
      </c>
      <c r="E15" s="22">
        <v>0.55924155192612257</v>
      </c>
      <c r="F15" s="24">
        <v>0.89201062090827765</v>
      </c>
      <c r="G15" s="24">
        <v>0.87761345645832378</v>
      </c>
      <c r="H15" s="22"/>
      <c r="I15" s="22"/>
      <c r="J15" s="26"/>
      <c r="K15" s="25">
        <f>'[1]Mājas kopā'!M22</f>
        <v>4.46</v>
      </c>
      <c r="L15" s="27">
        <f t="shared" si="0"/>
        <v>0.70382476707325536</v>
      </c>
    </row>
    <row r="16" spans="1:12">
      <c r="A16" s="21" t="str">
        <f>"11."</f>
        <v>11.</v>
      </c>
      <c r="B16" s="22" t="s">
        <v>32</v>
      </c>
      <c r="C16" s="30" t="s">
        <v>33</v>
      </c>
      <c r="D16" s="29">
        <v>1.095352265399629</v>
      </c>
      <c r="E16" s="22">
        <v>0.91657878499915379</v>
      </c>
      <c r="F16" s="24">
        <v>1.4546008348888557</v>
      </c>
      <c r="G16" s="24">
        <v>1.5440351060580308</v>
      </c>
      <c r="H16" s="22"/>
      <c r="I16" s="22"/>
      <c r="J16" s="26"/>
      <c r="K16" s="25">
        <f>'[1]Mājas kopā'!L96</f>
        <v>2.23</v>
      </c>
      <c r="L16" s="27">
        <f t="shared" si="0"/>
        <v>1.2526417478364174</v>
      </c>
    </row>
    <row r="17" spans="1:12">
      <c r="A17" s="21" t="str">
        <f>"12."</f>
        <v>12.</v>
      </c>
      <c r="B17" s="22" t="s">
        <v>34</v>
      </c>
      <c r="C17" s="28" t="s">
        <v>22</v>
      </c>
      <c r="D17" s="29">
        <v>0.54821694890915773</v>
      </c>
      <c r="E17" s="22">
        <v>0.63607123485789263</v>
      </c>
      <c r="F17" s="24">
        <v>0.92337391299886129</v>
      </c>
      <c r="G17" s="24">
        <v>0.88036470208118556</v>
      </c>
      <c r="H17" s="22"/>
      <c r="I17" s="22"/>
      <c r="J17" s="26"/>
      <c r="K17" s="25">
        <f>'[1]Mājas kopā'!Y72</f>
        <v>4.46</v>
      </c>
      <c r="L17" s="27">
        <f t="shared" si="0"/>
        <v>0.74700669971177436</v>
      </c>
    </row>
    <row r="18" spans="1:12">
      <c r="A18" s="21" t="str">
        <f>"13."</f>
        <v>13.</v>
      </c>
      <c r="B18" s="22" t="s">
        <v>35</v>
      </c>
      <c r="C18" s="30"/>
      <c r="D18" s="29">
        <v>0.88858958028058688</v>
      </c>
      <c r="E18" s="22">
        <v>0.9074723306300051</v>
      </c>
      <c r="F18" s="24">
        <v>1.3350081409800709</v>
      </c>
      <c r="G18" s="24">
        <v>1.3778858009198187</v>
      </c>
      <c r="H18" s="22"/>
      <c r="I18" s="22"/>
      <c r="J18" s="26"/>
      <c r="K18" s="25">
        <f>'[1]Mājas kopā'!AC72</f>
        <v>4.46</v>
      </c>
      <c r="L18" s="27">
        <f t="shared" si="0"/>
        <v>1.1272389632026203</v>
      </c>
    </row>
    <row r="19" spans="1:12">
      <c r="A19" s="21" t="str">
        <f>"14."</f>
        <v>14.</v>
      </c>
      <c r="B19" s="22" t="s">
        <v>36</v>
      </c>
      <c r="C19" s="28" t="s">
        <v>22</v>
      </c>
      <c r="D19" s="29">
        <v>0.37296809097694389</v>
      </c>
      <c r="E19" s="22">
        <v>0.55658711411807771</v>
      </c>
      <c r="F19" s="24">
        <v>0.80963760972890242</v>
      </c>
      <c r="G19" s="24">
        <v>0.92034207353371</v>
      </c>
      <c r="H19" s="22"/>
      <c r="I19" s="22"/>
      <c r="J19" s="26"/>
      <c r="K19" s="25">
        <f>'[1]Mājas kopā'!J22</f>
        <v>4.46</v>
      </c>
      <c r="L19" s="27">
        <f t="shared" si="0"/>
        <v>0.66488372208940849</v>
      </c>
    </row>
    <row r="20" spans="1:12">
      <c r="A20" s="21" t="str">
        <f>"15."</f>
        <v>15.</v>
      </c>
      <c r="B20" s="22" t="s">
        <v>37</v>
      </c>
      <c r="C20" s="28" t="s">
        <v>22</v>
      </c>
      <c r="D20" s="29">
        <v>0.73557402479862588</v>
      </c>
      <c r="E20" s="22">
        <v>0.83559525296406845</v>
      </c>
      <c r="F20" s="24">
        <v>1.1601033600325807</v>
      </c>
      <c r="G20" s="24">
        <v>1.2666523961444496</v>
      </c>
      <c r="H20" s="22"/>
      <c r="I20" s="22"/>
      <c r="J20" s="26"/>
      <c r="K20" s="25">
        <f>'[1]Mājas kopā'!E46</f>
        <v>4.46</v>
      </c>
      <c r="L20" s="27">
        <f t="shared" si="0"/>
        <v>0.99948125848493108</v>
      </c>
    </row>
    <row r="21" spans="1:12">
      <c r="A21" s="21" t="str">
        <f>"16."</f>
        <v>16.</v>
      </c>
      <c r="B21" s="22" t="s">
        <v>38</v>
      </c>
      <c r="C21" s="28" t="s">
        <v>22</v>
      </c>
      <c r="D21" s="29">
        <v>0.26721575589992136</v>
      </c>
      <c r="E21" s="22">
        <v>0.34850106957005783</v>
      </c>
      <c r="F21" s="24">
        <v>0.68664771626629606</v>
      </c>
      <c r="G21" s="24">
        <v>0.65964942604220778</v>
      </c>
      <c r="H21" s="22"/>
      <c r="I21" s="22"/>
      <c r="J21" s="26"/>
      <c r="K21" s="25">
        <f>'[1]Mājas kopā'!W72</f>
        <v>4.46</v>
      </c>
      <c r="L21" s="27">
        <f t="shared" si="0"/>
        <v>0.49050349194462073</v>
      </c>
    </row>
    <row r="22" spans="1:12">
      <c r="A22" s="21" t="str">
        <f>"17."</f>
        <v>17.</v>
      </c>
      <c r="B22" s="22" t="s">
        <v>39</v>
      </c>
      <c r="C22" s="30"/>
      <c r="D22" s="29">
        <v>0.64762404712730726</v>
      </c>
      <c r="E22" s="22">
        <v>0.67864488546751067</v>
      </c>
      <c r="F22" s="24">
        <v>1.1419800366128428</v>
      </c>
      <c r="G22" s="24">
        <v>1.1772712692452145</v>
      </c>
      <c r="H22" s="22"/>
      <c r="I22" s="22"/>
      <c r="J22" s="26"/>
      <c r="K22" s="25">
        <f>'[1]Mājas kopā'!X72</f>
        <v>4.46</v>
      </c>
      <c r="L22" s="27">
        <f t="shared" si="0"/>
        <v>0.91138005961321888</v>
      </c>
    </row>
    <row r="23" spans="1:12">
      <c r="A23" s="21" t="str">
        <f>"18."</f>
        <v>18.</v>
      </c>
      <c r="B23" s="22" t="s">
        <v>40</v>
      </c>
      <c r="C23" s="28" t="s">
        <v>22</v>
      </c>
      <c r="D23" s="29">
        <v>0.60008431559962438</v>
      </c>
      <c r="E23" s="22">
        <v>0.76385098697606946</v>
      </c>
      <c r="F23" s="24">
        <v>1.2741243382065721</v>
      </c>
      <c r="G23" s="24">
        <v>1.2146109161631338</v>
      </c>
      <c r="H23" s="22"/>
      <c r="I23" s="22"/>
      <c r="J23" s="26"/>
      <c r="K23" s="25">
        <f>'[1]Mājas kopā'!I22</f>
        <v>4.46</v>
      </c>
      <c r="L23" s="27">
        <f t="shared" si="0"/>
        <v>0.96316763923634996</v>
      </c>
    </row>
    <row r="24" spans="1:12">
      <c r="A24" s="21" t="str">
        <f>"19."</f>
        <v>19.</v>
      </c>
      <c r="B24" s="22" t="s">
        <v>41</v>
      </c>
      <c r="C24" s="28" t="s">
        <v>22</v>
      </c>
      <c r="D24" s="29">
        <v>0.47240693788524712</v>
      </c>
      <c r="E24" s="22">
        <v>0.53412570073833243</v>
      </c>
      <c r="F24" s="24">
        <v>0.90141472329472327</v>
      </c>
      <c r="G24" s="24">
        <v>0.91362429804240008</v>
      </c>
      <c r="H24" s="22"/>
      <c r="I24" s="22"/>
      <c r="J24" s="26"/>
      <c r="K24" s="25">
        <f>'[1]Mājas kopā'!F46</f>
        <v>4.46</v>
      </c>
      <c r="L24" s="27">
        <f t="shared" si="0"/>
        <v>0.70539291499017576</v>
      </c>
    </row>
    <row r="25" spans="1:12">
      <c r="A25" s="21" t="str">
        <f>"20."</f>
        <v>20.</v>
      </c>
      <c r="B25" s="22" t="s">
        <v>42</v>
      </c>
      <c r="C25" s="28" t="s">
        <v>22</v>
      </c>
      <c r="D25" s="29">
        <v>0.57293951683698197</v>
      </c>
      <c r="E25" s="22">
        <v>0.73301127216543382</v>
      </c>
      <c r="F25" s="24">
        <v>1.0874820070929672</v>
      </c>
      <c r="G25" s="24">
        <v>1.0167267347870361</v>
      </c>
      <c r="H25" s="22"/>
      <c r="I25" s="22"/>
      <c r="J25" s="26"/>
      <c r="K25" s="25">
        <f>'[1]Mājas kopā'!N46</f>
        <v>4.46</v>
      </c>
      <c r="L25" s="27">
        <f t="shared" si="0"/>
        <v>0.85253988272060477</v>
      </c>
    </row>
    <row r="26" spans="1:12">
      <c r="A26" s="21" t="s">
        <v>43</v>
      </c>
      <c r="B26" s="22" t="s">
        <v>44</v>
      </c>
      <c r="C26" s="30"/>
      <c r="D26" s="29">
        <v>0.82129590450350465</v>
      </c>
      <c r="E26" s="22">
        <v>0.72625673264681623</v>
      </c>
      <c r="F26" s="24">
        <v>1.4476332655032733</v>
      </c>
      <c r="G26" s="24">
        <v>1.2790470452817058</v>
      </c>
      <c r="H26" s="22"/>
      <c r="I26" s="22"/>
      <c r="J26" s="26"/>
      <c r="K26" s="25">
        <f>'[1]Mājas kopā'!E72</f>
        <v>4.46</v>
      </c>
      <c r="L26" s="27">
        <f t="shared" si="0"/>
        <v>1.0685582369838249</v>
      </c>
    </row>
    <row r="27" spans="1:12">
      <c r="A27" s="21" t="s">
        <v>45</v>
      </c>
      <c r="B27" s="22" t="s">
        <v>46</v>
      </c>
      <c r="C27" s="30"/>
      <c r="D27" s="29">
        <v>0.76391983147835685</v>
      </c>
      <c r="E27" s="22">
        <v>0.82435179279030502</v>
      </c>
      <c r="F27" s="25">
        <v>1.269800503509799</v>
      </c>
      <c r="G27" s="24">
        <v>1.2922254850456323</v>
      </c>
      <c r="H27" s="22"/>
      <c r="I27" s="22"/>
      <c r="J27" s="26"/>
      <c r="K27" s="25">
        <f>'[1]Mājas kopā'!F72</f>
        <v>4.46</v>
      </c>
      <c r="L27" s="27">
        <f t="shared" si="0"/>
        <v>1.0375744032060232</v>
      </c>
    </row>
    <row r="28" spans="1:12">
      <c r="A28" s="21" t="s">
        <v>47</v>
      </c>
      <c r="B28" s="22" t="s">
        <v>48</v>
      </c>
      <c r="C28" s="28" t="s">
        <v>22</v>
      </c>
      <c r="D28" s="29">
        <v>0.31444645024252033</v>
      </c>
      <c r="E28" s="22">
        <v>0.44788389252617877</v>
      </c>
      <c r="F28" s="24">
        <v>0.79110565798250387</v>
      </c>
      <c r="G28" s="24">
        <v>0.80498921764808573</v>
      </c>
      <c r="H28" s="22"/>
      <c r="I28" s="22"/>
      <c r="J28" s="26"/>
      <c r="K28" s="25">
        <f>'[1]Mājas kopā'!G72</f>
        <v>4.46</v>
      </c>
      <c r="L28" s="27">
        <f t="shared" si="0"/>
        <v>0.58960630459982222</v>
      </c>
    </row>
    <row r="29" spans="1:12">
      <c r="A29" s="21" t="s">
        <v>49</v>
      </c>
      <c r="B29" s="22" t="s">
        <v>50</v>
      </c>
      <c r="C29" s="30"/>
      <c r="D29" s="29">
        <v>0.83053283113372556</v>
      </c>
      <c r="E29" s="22">
        <v>0.81326597332644179</v>
      </c>
      <c r="F29" s="24">
        <v>1.4880346229527759</v>
      </c>
      <c r="G29" s="24">
        <v>1.4524960168548247</v>
      </c>
      <c r="H29" s="22"/>
      <c r="I29" s="22"/>
      <c r="J29" s="26"/>
      <c r="K29" s="25">
        <f>'[1]Mājas kopā'!I72</f>
        <v>4.46</v>
      </c>
      <c r="L29" s="27">
        <f t="shared" si="0"/>
        <v>1.1460823610669419</v>
      </c>
    </row>
    <row r="30" spans="1:12">
      <c r="A30" s="21" t="s">
        <v>51</v>
      </c>
      <c r="B30" s="22" t="s">
        <v>52</v>
      </c>
      <c r="C30" s="30"/>
      <c r="D30" s="29">
        <v>0.84591723308627076</v>
      </c>
      <c r="E30" s="22">
        <v>0.99385208563318095</v>
      </c>
      <c r="F30" s="24">
        <v>1.603470454187027</v>
      </c>
      <c r="G30" s="24">
        <v>1.6168106528938722</v>
      </c>
      <c r="H30" s="22"/>
      <c r="I30" s="22"/>
      <c r="J30" s="26"/>
      <c r="K30" s="25">
        <f>'[1]Mājas kopā'!H72</f>
        <v>4.46</v>
      </c>
      <c r="L30" s="27">
        <f t="shared" si="0"/>
        <v>1.2650126064500877</v>
      </c>
    </row>
    <row r="31" spans="1:12">
      <c r="A31" s="21" t="s">
        <v>53</v>
      </c>
      <c r="B31" s="22" t="s">
        <v>54</v>
      </c>
      <c r="C31" s="30"/>
      <c r="D31" s="29">
        <v>0.8820624101724841</v>
      </c>
      <c r="E31" s="22">
        <v>0.96123722277223889</v>
      </c>
      <c r="F31" s="24">
        <v>1.5958543780601955</v>
      </c>
      <c r="G31" s="24">
        <v>1.6819223230221145</v>
      </c>
      <c r="H31" s="22"/>
      <c r="I31" s="22"/>
      <c r="J31" s="26"/>
      <c r="K31" s="25">
        <f>'[1]Mājas kopā'!K72</f>
        <v>4.46</v>
      </c>
      <c r="L31" s="27">
        <f t="shared" si="0"/>
        <v>1.2802690835067581</v>
      </c>
    </row>
    <row r="32" spans="1:12">
      <c r="A32" s="21" t="s">
        <v>55</v>
      </c>
      <c r="B32" s="22" t="s">
        <v>56</v>
      </c>
      <c r="C32" s="30"/>
      <c r="D32" s="29">
        <v>0.9945453490361208</v>
      </c>
      <c r="E32" s="22">
        <v>1.007792002105395</v>
      </c>
      <c r="F32" s="24">
        <v>1.5164280965853016</v>
      </c>
      <c r="G32" s="24">
        <v>1.5408426291203434</v>
      </c>
      <c r="H32" s="22"/>
      <c r="I32" s="22"/>
      <c r="J32" s="26"/>
      <c r="K32" s="25">
        <f>'[1]Mājas kopā'!L72</f>
        <v>4.46</v>
      </c>
      <c r="L32" s="27">
        <f t="shared" si="0"/>
        <v>1.2649020192117901</v>
      </c>
    </row>
    <row r="33" spans="1:12">
      <c r="A33" s="21" t="s">
        <v>57</v>
      </c>
      <c r="B33" s="22" t="s">
        <v>58</v>
      </c>
      <c r="C33" s="28" t="s">
        <v>22</v>
      </c>
      <c r="D33" s="29">
        <v>0.35984071616050439</v>
      </c>
      <c r="E33" s="22">
        <v>0.40282777759686506</v>
      </c>
      <c r="F33" s="24">
        <v>0.72760228733693288</v>
      </c>
      <c r="G33" s="24">
        <v>0.69407953054883864</v>
      </c>
      <c r="H33" s="22"/>
      <c r="I33" s="22"/>
      <c r="J33" s="26"/>
      <c r="K33" s="25">
        <f>'[1]Mājas kopā'!M72</f>
        <v>4.46</v>
      </c>
      <c r="L33" s="27">
        <f t="shared" si="0"/>
        <v>0.54608757791078522</v>
      </c>
    </row>
    <row r="34" spans="1:12">
      <c r="A34" s="21" t="s">
        <v>59</v>
      </c>
      <c r="B34" s="22" t="s">
        <v>60</v>
      </c>
      <c r="C34" s="30"/>
      <c r="D34" s="29">
        <v>0.68692404144671826</v>
      </c>
      <c r="E34" s="22">
        <v>0.87399616054704032</v>
      </c>
      <c r="F34" s="24">
        <v>1.3568906299532284</v>
      </c>
      <c r="G34" s="24">
        <v>1.3584903836833009</v>
      </c>
      <c r="H34" s="22"/>
      <c r="I34" s="22"/>
      <c r="J34" s="26"/>
      <c r="K34" s="25">
        <f>'[1]Mājas kopā'!V72</f>
        <v>4.46</v>
      </c>
      <c r="L34" s="27">
        <f t="shared" si="0"/>
        <v>1.069075303907572</v>
      </c>
    </row>
    <row r="35" spans="1:12">
      <c r="A35" s="21" t="s">
        <v>61</v>
      </c>
      <c r="B35" s="22" t="s">
        <v>62</v>
      </c>
      <c r="C35" s="28" t="s">
        <v>22</v>
      </c>
      <c r="D35" s="29">
        <v>0.43051866698427027</v>
      </c>
      <c r="E35" s="22">
        <v>0.50478753417043531</v>
      </c>
      <c r="F35" s="24">
        <v>0.84538666870838874</v>
      </c>
      <c r="G35" s="24">
        <v>0.85565836821269892</v>
      </c>
      <c r="H35" s="22"/>
      <c r="I35" s="22"/>
      <c r="J35" s="26"/>
      <c r="K35" s="25">
        <f>'[1]Mājas kopā'!E96</f>
        <v>4.46</v>
      </c>
      <c r="L35" s="27">
        <f t="shared" si="0"/>
        <v>0.6590878095189483</v>
      </c>
    </row>
    <row r="36" spans="1:12">
      <c r="A36" s="21" t="s">
        <v>63</v>
      </c>
      <c r="B36" s="12" t="s">
        <v>64</v>
      </c>
      <c r="C36" s="28" t="s">
        <v>22</v>
      </c>
      <c r="D36" s="29">
        <v>0.36994088667141295</v>
      </c>
      <c r="E36" s="22">
        <v>0.53596052886671419</v>
      </c>
      <c r="F36" s="24">
        <v>0.94167230220955467</v>
      </c>
      <c r="G36" s="24">
        <v>0.92663115181752853</v>
      </c>
      <c r="H36" s="22"/>
      <c r="I36" s="24"/>
      <c r="J36" s="26"/>
      <c r="K36" s="25">
        <f>'[1]Mājas kopā'!J72</f>
        <v>4.46</v>
      </c>
      <c r="L36" s="27">
        <f t="shared" si="0"/>
        <v>0.69355121739130254</v>
      </c>
    </row>
    <row r="37" spans="1:12">
      <c r="A37" s="21" t="s">
        <v>65</v>
      </c>
      <c r="B37" s="22" t="s">
        <v>66</v>
      </c>
      <c r="C37" s="28" t="s">
        <v>22</v>
      </c>
      <c r="D37" s="29">
        <v>0.57802590606751125</v>
      </c>
      <c r="E37" s="22">
        <v>0.80510751202252451</v>
      </c>
      <c r="F37" s="24">
        <v>1.1044423562360941</v>
      </c>
      <c r="G37" s="24">
        <v>1.1354080297753948</v>
      </c>
      <c r="H37" s="22"/>
      <c r="I37" s="22"/>
      <c r="J37" s="26"/>
      <c r="K37" s="25">
        <f>'[1]Mājas kopā'!U96</f>
        <v>0</v>
      </c>
      <c r="L37" s="27">
        <f t="shared" si="0"/>
        <v>0.90574595102538114</v>
      </c>
    </row>
    <row r="38" spans="1:12">
      <c r="A38" s="21" t="s">
        <v>67</v>
      </c>
      <c r="B38" s="22" t="s">
        <v>68</v>
      </c>
      <c r="C38" s="30" t="s">
        <v>33</v>
      </c>
      <c r="D38" s="29">
        <v>1.1865916913163894</v>
      </c>
      <c r="E38" s="22">
        <v>1.0725400079130512</v>
      </c>
      <c r="F38" s="24">
        <v>1.7036555419484707</v>
      </c>
      <c r="G38" s="24">
        <v>1.6593900634926713</v>
      </c>
      <c r="H38" s="22"/>
      <c r="I38" s="22"/>
      <c r="J38" s="26"/>
      <c r="K38" s="25">
        <f>'[1]Mājas kopā'!X96</f>
        <v>2.23</v>
      </c>
      <c r="L38" s="27">
        <f t="shared" si="0"/>
        <v>1.4055443261676457</v>
      </c>
    </row>
    <row r="39" spans="1:12">
      <c r="A39" s="21" t="s">
        <v>69</v>
      </c>
      <c r="B39" s="22" t="s">
        <v>70</v>
      </c>
      <c r="C39" s="28" t="s">
        <v>27</v>
      </c>
      <c r="D39" s="29">
        <v>0.71196712150249142</v>
      </c>
      <c r="E39" s="22">
        <v>0.81932626293599087</v>
      </c>
      <c r="F39" s="24">
        <v>1.1778843234955876</v>
      </c>
      <c r="G39" s="24">
        <v>1.1221219854350302</v>
      </c>
      <c r="H39" s="22"/>
      <c r="I39" s="22"/>
      <c r="J39" s="26"/>
      <c r="K39" s="25">
        <f>'[1]Mājas kopā'!H96</f>
        <v>2.23</v>
      </c>
      <c r="L39" s="27">
        <f t="shared" si="0"/>
        <v>0.95782492334227509</v>
      </c>
    </row>
    <row r="40" spans="1:12">
      <c r="A40" s="21" t="s">
        <v>71</v>
      </c>
      <c r="B40" s="22" t="s">
        <v>72</v>
      </c>
      <c r="C40" s="30"/>
      <c r="D40" s="29">
        <v>0.90611776300035474</v>
      </c>
      <c r="E40" s="22">
        <v>1.0525269880450152</v>
      </c>
      <c r="F40" s="24">
        <v>1.5520396006410329</v>
      </c>
      <c r="G40" s="24">
        <v>1.6573266969992912</v>
      </c>
      <c r="H40" s="22"/>
      <c r="I40" s="22"/>
      <c r="J40" s="26"/>
      <c r="K40" s="25">
        <f>'[1]Mājas kopā'!Y96</f>
        <v>4.46</v>
      </c>
      <c r="L40" s="27">
        <f t="shared" si="0"/>
        <v>1.2920027621714236</v>
      </c>
    </row>
    <row r="41" spans="1:12">
      <c r="A41" s="21" t="s">
        <v>73</v>
      </c>
      <c r="B41" s="22" t="s">
        <v>74</v>
      </c>
      <c r="C41" s="28" t="s">
        <v>22</v>
      </c>
      <c r="D41" s="29">
        <v>0.60300249886587154</v>
      </c>
      <c r="E41" s="22">
        <v>0.60300249886586554</v>
      </c>
      <c r="F41" s="24">
        <v>0.97361719718735962</v>
      </c>
      <c r="G41" s="24">
        <v>0.98850531906850403</v>
      </c>
      <c r="H41" s="22"/>
      <c r="I41" s="22"/>
      <c r="J41" s="26"/>
      <c r="K41" s="25">
        <f>'[1]Mājas kopā'!Z72</f>
        <v>4.46</v>
      </c>
      <c r="L41" s="27">
        <f t="shared" si="0"/>
        <v>0.79203187849690015</v>
      </c>
    </row>
    <row r="42" spans="1:12">
      <c r="A42" s="21" t="s">
        <v>75</v>
      </c>
      <c r="B42" s="22" t="s">
        <v>76</v>
      </c>
      <c r="C42" s="28" t="s">
        <v>22</v>
      </c>
      <c r="D42" s="29">
        <v>0.47608016512097262</v>
      </c>
      <c r="E42" s="22">
        <v>0.55904049536291678</v>
      </c>
      <c r="F42" s="24">
        <v>0.79965656318838974</v>
      </c>
      <c r="G42" s="24">
        <v>0.80807703670794462</v>
      </c>
      <c r="H42" s="22"/>
      <c r="I42" s="22"/>
      <c r="J42" s="26"/>
      <c r="K42" s="25">
        <f>'[1]Mājas kopā'!AB72</f>
        <v>4.46</v>
      </c>
      <c r="L42" s="27">
        <f t="shared" si="0"/>
        <v>0.66071356509505597</v>
      </c>
    </row>
    <row r="43" spans="1:12">
      <c r="A43" s="21" t="s">
        <v>77</v>
      </c>
      <c r="B43" s="22" t="s">
        <v>78</v>
      </c>
      <c r="C43" s="28" t="s">
        <v>22</v>
      </c>
      <c r="D43" s="29">
        <v>0.69225238719341187</v>
      </c>
      <c r="E43" s="22">
        <v>0.8915371653248455</v>
      </c>
      <c r="F43" s="24">
        <v>1.2586407039880172</v>
      </c>
      <c r="G43" s="24">
        <v>1.2271746863883157</v>
      </c>
      <c r="H43" s="22"/>
      <c r="I43" s="22"/>
      <c r="J43" s="26"/>
      <c r="K43" s="25">
        <f>'[1]Mājas kopā'!M96</f>
        <v>0</v>
      </c>
      <c r="L43" s="27">
        <f t="shared" si="0"/>
        <v>1.0174012357236475</v>
      </c>
    </row>
    <row r="44" spans="1:12">
      <c r="A44" s="21" t="s">
        <v>79</v>
      </c>
      <c r="B44" s="22" t="s">
        <v>80</v>
      </c>
      <c r="C44" s="30"/>
      <c r="D44" s="29">
        <v>0.94838821547942442</v>
      </c>
      <c r="E44" s="22">
        <v>0.83353522038855088</v>
      </c>
      <c r="F44" s="24">
        <v>1.3331197840505555</v>
      </c>
      <c r="G44" s="24">
        <v>1.3478027992479635</v>
      </c>
      <c r="H44" s="22"/>
      <c r="I44" s="22"/>
      <c r="J44" s="26"/>
      <c r="K44" s="25">
        <f>'[1]Mājas kopā'!U72</f>
        <v>4.46</v>
      </c>
      <c r="L44" s="27">
        <f t="shared" si="0"/>
        <v>1.1157115047916237</v>
      </c>
    </row>
    <row r="45" spans="1:12">
      <c r="A45" s="21" t="s">
        <v>81</v>
      </c>
      <c r="B45" s="22" t="s">
        <v>82</v>
      </c>
      <c r="C45" s="30"/>
      <c r="D45" s="29">
        <v>0.99148682952338318</v>
      </c>
      <c r="E45" s="22">
        <v>1.1168789743015077</v>
      </c>
      <c r="F45" s="24">
        <v>1.7593345472882114</v>
      </c>
      <c r="G45" s="24">
        <v>1.6820067757358432</v>
      </c>
      <c r="H45" s="22"/>
      <c r="I45" s="22"/>
      <c r="J45" s="26"/>
      <c r="K45" s="25">
        <f>'[1]Mājas kopā'!J96</f>
        <v>4.46</v>
      </c>
      <c r="L45" s="27">
        <f t="shared" si="0"/>
        <v>1.3874267817122363</v>
      </c>
    </row>
    <row r="46" spans="1:12">
      <c r="A46" s="21" t="s">
        <v>83</v>
      </c>
      <c r="B46" s="22" t="s">
        <v>84</v>
      </c>
      <c r="C46" s="30" t="s">
        <v>33</v>
      </c>
      <c r="D46" s="29">
        <v>0.75139088336214233</v>
      </c>
      <c r="E46" s="22">
        <v>0.95905788063214426</v>
      </c>
      <c r="F46" s="24">
        <v>1.5581507200641234</v>
      </c>
      <c r="G46" s="24">
        <v>1.5441902672377155</v>
      </c>
      <c r="H46" s="22"/>
      <c r="I46" s="22"/>
      <c r="J46" s="26"/>
      <c r="K46" s="25">
        <f>'[1]Mājas kopā'!K96</f>
        <v>2.23</v>
      </c>
      <c r="L46" s="27">
        <f t="shared" si="0"/>
        <v>1.2031974378240313</v>
      </c>
    </row>
    <row r="47" spans="1:12">
      <c r="A47" s="21" t="s">
        <v>85</v>
      </c>
      <c r="B47" s="22" t="s">
        <v>86</v>
      </c>
      <c r="C47" s="30"/>
      <c r="D47" s="29">
        <v>0.80314618406404403</v>
      </c>
      <c r="E47" s="22">
        <v>0.84240282405171263</v>
      </c>
      <c r="F47" s="24">
        <v>1.253433476181445</v>
      </c>
      <c r="G47" s="24">
        <v>1.3053134354277465</v>
      </c>
      <c r="H47" s="22"/>
      <c r="I47" s="22"/>
      <c r="J47" s="26"/>
      <c r="K47" s="25">
        <f>'[1]Mājas kopā'!W22</f>
        <v>4.46</v>
      </c>
      <c r="L47" s="27">
        <f t="shared" si="0"/>
        <v>1.051073979931237</v>
      </c>
    </row>
    <row r="48" spans="1:12">
      <c r="A48" s="21" t="s">
        <v>87</v>
      </c>
      <c r="B48" s="22" t="s">
        <v>88</v>
      </c>
      <c r="C48" s="28" t="s">
        <v>22</v>
      </c>
      <c r="D48" s="29">
        <v>0.36987515531160525</v>
      </c>
      <c r="E48" s="22">
        <v>0.71994538475586722</v>
      </c>
      <c r="F48" s="24">
        <v>0.86356681103840494</v>
      </c>
      <c r="G48" s="24">
        <v>0.77754760236093978</v>
      </c>
      <c r="H48" s="22"/>
      <c r="I48" s="22"/>
      <c r="J48" s="26"/>
      <c r="K48" s="25">
        <f>'[1]Mājas kopā'!X22</f>
        <v>4.46</v>
      </c>
      <c r="L48" s="27">
        <f t="shared" si="0"/>
        <v>0.68273373836670426</v>
      </c>
    </row>
    <row r="49" spans="1:12">
      <c r="A49" s="21" t="s">
        <v>89</v>
      </c>
      <c r="B49" s="22" t="s">
        <v>90</v>
      </c>
      <c r="C49" s="28" t="s">
        <v>22</v>
      </c>
      <c r="D49" s="29">
        <v>0.45263726776715557</v>
      </c>
      <c r="E49" s="22">
        <v>0.70803785021720245</v>
      </c>
      <c r="F49" s="24">
        <v>1.0015690224152876</v>
      </c>
      <c r="G49" s="24">
        <v>1.0728404795829785</v>
      </c>
      <c r="H49" s="22"/>
      <c r="I49" s="22"/>
      <c r="J49" s="26"/>
      <c r="K49" s="25">
        <f>'[1]Mājas kopā'!Y22</f>
        <v>4.46</v>
      </c>
      <c r="L49" s="27">
        <f t="shared" si="0"/>
        <v>0.80877115499565599</v>
      </c>
    </row>
    <row r="50" spans="1:12">
      <c r="A50" s="21" t="s">
        <v>91</v>
      </c>
      <c r="B50" s="22" t="s">
        <v>92</v>
      </c>
      <c r="C50" s="30"/>
      <c r="D50" s="29">
        <v>0.80010291235648234</v>
      </c>
      <c r="E50" s="22">
        <v>0.76945971126520407</v>
      </c>
      <c r="F50" s="24">
        <v>1.3056711538024326</v>
      </c>
      <c r="G50" s="24">
        <v>1.3426824349210018</v>
      </c>
      <c r="H50" s="22"/>
      <c r="I50" s="22"/>
      <c r="J50" s="26"/>
      <c r="K50" s="25">
        <f>'[1]Mājas kopā'!G46</f>
        <v>4.46</v>
      </c>
      <c r="L50" s="27">
        <f t="shared" si="0"/>
        <v>1.0544790530862802</v>
      </c>
    </row>
    <row r="51" spans="1:12">
      <c r="A51" s="21" t="s">
        <v>93</v>
      </c>
      <c r="B51" s="22" t="s">
        <v>94</v>
      </c>
      <c r="C51" s="30"/>
      <c r="D51" s="29">
        <v>0.64327125457873713</v>
      </c>
      <c r="E51" s="22">
        <v>0.8432657326007561</v>
      </c>
      <c r="F51" s="24">
        <v>1.5306136904761907</v>
      </c>
      <c r="G51" s="24">
        <v>1.5101704945054948</v>
      </c>
      <c r="H51" s="22"/>
      <c r="I51" s="22"/>
      <c r="J51" s="26"/>
      <c r="K51" s="25">
        <f>'[1]Mājas kopā'!F96</f>
        <v>4.46</v>
      </c>
      <c r="L51" s="27">
        <f t="shared" si="0"/>
        <v>1.1318302930402946</v>
      </c>
    </row>
    <row r="52" spans="1:12">
      <c r="A52" s="21" t="s">
        <v>95</v>
      </c>
      <c r="B52" s="32" t="s">
        <v>96</v>
      </c>
      <c r="C52" s="28" t="s">
        <v>22</v>
      </c>
      <c r="D52" s="29">
        <v>0.40732033852339977</v>
      </c>
      <c r="E52" s="22">
        <v>0.37842892785337012</v>
      </c>
      <c r="F52" s="33">
        <v>0.67077176135035077</v>
      </c>
      <c r="G52" s="24">
        <v>0.70752121662692768</v>
      </c>
      <c r="H52" s="22"/>
      <c r="I52" s="34"/>
      <c r="J52" s="26"/>
      <c r="K52" s="25">
        <f>'[1]Mājas kopā'!J46</f>
        <v>4.46</v>
      </c>
      <c r="L52" s="27">
        <f t="shared" si="0"/>
        <v>0.54101056108851209</v>
      </c>
    </row>
    <row r="53" spans="1:12">
      <c r="A53" s="21" t="s">
        <v>97</v>
      </c>
      <c r="B53" s="22" t="s">
        <v>98</v>
      </c>
      <c r="C53" s="28" t="s">
        <v>22</v>
      </c>
      <c r="D53" s="35">
        <v>0.40178329352105163</v>
      </c>
      <c r="E53" s="22">
        <v>0.46375404016815935</v>
      </c>
      <c r="F53" s="24">
        <v>0.807641409221315</v>
      </c>
      <c r="G53" s="24">
        <v>0.84431774471208054</v>
      </c>
      <c r="H53" s="22"/>
      <c r="I53" s="22"/>
      <c r="J53" s="26"/>
      <c r="K53" s="25">
        <f>'[1]Mājas kopā'!Z22</f>
        <v>4.46</v>
      </c>
      <c r="L53" s="27">
        <f t="shared" si="0"/>
        <v>0.62937412190565167</v>
      </c>
    </row>
    <row r="54" spans="1:12">
      <c r="A54" s="36" t="s">
        <v>99</v>
      </c>
      <c r="B54" s="22" t="s">
        <v>100</v>
      </c>
      <c r="C54" s="30"/>
      <c r="D54" s="35">
        <v>1.0067451195037425</v>
      </c>
      <c r="E54" s="22">
        <v>1.2673745666849208</v>
      </c>
      <c r="F54" s="24">
        <v>1.8857307060755153</v>
      </c>
      <c r="G54" s="24">
        <v>1.860178799489149</v>
      </c>
      <c r="H54" s="22"/>
      <c r="I54" s="22"/>
      <c r="J54" s="26"/>
      <c r="K54" s="25">
        <f>'[1]Mājas kopā'!Z96</f>
        <v>0</v>
      </c>
      <c r="L54" s="27">
        <f t="shared" si="0"/>
        <v>1.5050072979383318</v>
      </c>
    </row>
    <row r="55" spans="1:12">
      <c r="A55" s="21" t="s">
        <v>101</v>
      </c>
      <c r="B55" s="34" t="s">
        <v>102</v>
      </c>
      <c r="C55" s="37"/>
      <c r="D55" s="38">
        <v>0.73584680441253725</v>
      </c>
      <c r="E55" s="22">
        <v>0.83715887468627215</v>
      </c>
      <c r="F55" s="33">
        <v>1.4191678631879998</v>
      </c>
      <c r="G55" s="24">
        <v>1.395665163135452</v>
      </c>
      <c r="H55" s="22"/>
      <c r="I55" s="34"/>
      <c r="J55" s="26"/>
      <c r="K55" s="25">
        <f>'[1]Mājas kopā'!K46</f>
        <v>4.46</v>
      </c>
      <c r="L55" s="27">
        <f t="shared" si="0"/>
        <v>1.0969596763555653</v>
      </c>
    </row>
    <row r="56" spans="1:12">
      <c r="A56" s="21" t="s">
        <v>103</v>
      </c>
      <c r="B56" s="22" t="s">
        <v>104</v>
      </c>
      <c r="C56" s="30" t="s">
        <v>33</v>
      </c>
      <c r="D56" s="29">
        <v>0.84601558260556531</v>
      </c>
      <c r="E56" s="22">
        <v>0.73261681221971642</v>
      </c>
      <c r="F56" s="24">
        <v>1.1431694731991309</v>
      </c>
      <c r="G56" s="24">
        <v>1.0739716671724493</v>
      </c>
      <c r="H56" s="22"/>
      <c r="I56" s="22"/>
      <c r="J56" s="26"/>
      <c r="K56" s="39">
        <f>'[1]Mājas kopā'!AB22</f>
        <v>2.23</v>
      </c>
      <c r="L56" s="27">
        <f t="shared" si="0"/>
        <v>0.94894338379921539</v>
      </c>
    </row>
    <row r="57" spans="1:12">
      <c r="A57" s="21" t="s">
        <v>105</v>
      </c>
      <c r="B57" s="40" t="s">
        <v>106</v>
      </c>
      <c r="C57" s="23"/>
      <c r="D57" s="29">
        <v>0.84227482401457265</v>
      </c>
      <c r="E57" s="22">
        <v>0.84815243790161143</v>
      </c>
      <c r="F57" s="24">
        <v>1.4424092883859163</v>
      </c>
      <c r="G57" s="24">
        <v>1.605263248297679</v>
      </c>
      <c r="H57" s="22"/>
      <c r="I57" s="22"/>
      <c r="J57" s="26"/>
      <c r="K57" s="25">
        <f>'[1]Mājas kopā'!M46</f>
        <v>4.46</v>
      </c>
      <c r="L57" s="27">
        <f t="shared" si="0"/>
        <v>1.1845249496499448</v>
      </c>
    </row>
    <row r="58" spans="1:12">
      <c r="A58" s="36" t="s">
        <v>107</v>
      </c>
      <c r="B58" s="40" t="s">
        <v>108</v>
      </c>
      <c r="C58" s="23"/>
      <c r="D58" s="29">
        <v>0.74608066971080678</v>
      </c>
      <c r="E58" s="22">
        <v>0.98056316590563053</v>
      </c>
      <c r="F58" s="24">
        <v>1.513477929984778</v>
      </c>
      <c r="G58" s="24">
        <v>1.6840106544901077</v>
      </c>
      <c r="H58" s="22"/>
      <c r="I58" s="22"/>
      <c r="J58" s="26"/>
      <c r="K58" s="25">
        <f>'[1]Mājas kopā'!G96</f>
        <v>0</v>
      </c>
      <c r="L58" s="27">
        <f t="shared" si="0"/>
        <v>1.2310331050228309</v>
      </c>
    </row>
    <row r="59" spans="1:12">
      <c r="A59" s="41" t="s">
        <v>109</v>
      </c>
      <c r="B59" s="40" t="s">
        <v>110</v>
      </c>
      <c r="C59" s="23"/>
      <c r="D59" s="29">
        <v>0.89639176960141298</v>
      </c>
      <c r="E59" s="22">
        <v>0.95192510147466791</v>
      </c>
      <c r="F59" s="24">
        <v>1.4600557015622646</v>
      </c>
      <c r="G59" s="24">
        <v>1.447324626952851</v>
      </c>
      <c r="H59" s="22"/>
      <c r="I59" s="22"/>
      <c r="J59" s="26"/>
      <c r="K59" s="25">
        <f>'[1]Mājas kopā'!I96</f>
        <v>4.46</v>
      </c>
      <c r="L59" s="27">
        <f t="shared" si="0"/>
        <v>1.1889242998977991</v>
      </c>
    </row>
    <row r="60" spans="1:12">
      <c r="A60" s="41" t="s">
        <v>111</v>
      </c>
      <c r="B60" s="40" t="s">
        <v>112</v>
      </c>
      <c r="C60" s="28" t="s">
        <v>22</v>
      </c>
      <c r="D60" s="29">
        <v>0.55449617756821312</v>
      </c>
      <c r="E60" s="22">
        <v>0.61577216027173831</v>
      </c>
      <c r="F60" s="24">
        <v>1.0470325202797826</v>
      </c>
      <c r="G60" s="24">
        <v>1.0145589722675377</v>
      </c>
      <c r="H60" s="22"/>
      <c r="I60" s="22"/>
      <c r="J60" s="26"/>
      <c r="K60" s="25">
        <f>'[1]Mājas kopā'!N22</f>
        <v>4.46</v>
      </c>
      <c r="L60" s="27">
        <f t="shared" si="0"/>
        <v>0.80796495759681797</v>
      </c>
    </row>
    <row r="61" spans="1:12">
      <c r="A61" s="41" t="s">
        <v>113</v>
      </c>
      <c r="B61" s="40" t="s">
        <v>114</v>
      </c>
      <c r="C61" s="28" t="s">
        <v>22</v>
      </c>
      <c r="D61" s="29">
        <v>0.48793080330309019</v>
      </c>
      <c r="E61" s="22">
        <v>0.576814802019194</v>
      </c>
      <c r="F61" s="24">
        <v>0.8756426226255436</v>
      </c>
      <c r="G61" s="24">
        <v>0.94107638878353761</v>
      </c>
      <c r="H61" s="22"/>
      <c r="I61" s="22"/>
      <c r="J61" s="26"/>
      <c r="K61" s="25">
        <f>'[1]Mājas kopā'!E22</f>
        <v>4.46</v>
      </c>
      <c r="L61" s="27">
        <f t="shared" si="0"/>
        <v>0.72036615418284133</v>
      </c>
    </row>
    <row r="62" spans="1:12">
      <c r="A62" s="41" t="s">
        <v>115</v>
      </c>
      <c r="B62" s="40" t="s">
        <v>116</v>
      </c>
      <c r="C62" s="23"/>
      <c r="D62" s="29">
        <v>0.63086495527910591</v>
      </c>
      <c r="E62" s="22">
        <v>0.774107446199787</v>
      </c>
      <c r="F62" s="24">
        <v>1.3459756670381151</v>
      </c>
      <c r="G62" s="24">
        <v>1.3861733597219517</v>
      </c>
      <c r="H62" s="22"/>
      <c r="I62" s="22"/>
      <c r="J62" s="26"/>
      <c r="K62" s="25">
        <f>'[1]Mājas kopā'!AA22</f>
        <v>4.46</v>
      </c>
      <c r="L62" s="27">
        <f t="shared" si="0"/>
        <v>1.0342803570597399</v>
      </c>
    </row>
    <row r="63" spans="1:12">
      <c r="A63" s="41" t="s">
        <v>117</v>
      </c>
      <c r="B63" s="40" t="s">
        <v>118</v>
      </c>
      <c r="C63" s="23"/>
      <c r="D63" s="29">
        <v>0.44268268077602169</v>
      </c>
      <c r="E63" s="22">
        <v>0.79993779835390955</v>
      </c>
      <c r="F63" s="24">
        <v>1.3944134097589429</v>
      </c>
      <c r="G63" s="24">
        <v>1.4076609376837381</v>
      </c>
      <c r="H63" s="22"/>
      <c r="I63" s="22"/>
      <c r="J63" s="26"/>
      <c r="K63" s="25">
        <f>'[1]Mājas kopā'!K22</f>
        <v>4.46</v>
      </c>
      <c r="L63" s="27">
        <f t="shared" si="0"/>
        <v>1.0111737066431532</v>
      </c>
    </row>
    <row r="64" spans="1:12">
      <c r="A64" s="41" t="s">
        <v>119</v>
      </c>
      <c r="B64" s="40" t="s">
        <v>120</v>
      </c>
      <c r="C64" s="23"/>
      <c r="D64" s="29">
        <v>0.91096803906606905</v>
      </c>
      <c r="E64" s="22">
        <v>1.2255366244468417</v>
      </c>
      <c r="F64" s="24">
        <v>1.9402895895009689</v>
      </c>
      <c r="G64" s="24">
        <v>1.8891252830764853</v>
      </c>
      <c r="H64" s="22"/>
      <c r="I64" s="22"/>
      <c r="J64" s="26"/>
      <c r="K64" s="25">
        <f>'[1]Mājas kopā'!L22</f>
        <v>4.46</v>
      </c>
      <c r="L64" s="27">
        <f t="shared" si="0"/>
        <v>1.4914798840225911</v>
      </c>
    </row>
    <row r="65" spans="1:12">
      <c r="A65" s="41" t="s">
        <v>121</v>
      </c>
      <c r="B65" s="32" t="s">
        <v>122</v>
      </c>
      <c r="C65" s="30" t="s">
        <v>33</v>
      </c>
      <c r="D65" s="38">
        <v>0.85676208890031247</v>
      </c>
      <c r="E65" s="22">
        <v>1.025851233299075</v>
      </c>
      <c r="F65" s="33">
        <v>1.8984649280575578</v>
      </c>
      <c r="G65" s="24">
        <v>2.0496519976875645</v>
      </c>
      <c r="H65" s="22"/>
      <c r="I65" s="34"/>
      <c r="J65" s="26"/>
      <c r="K65" s="25">
        <f>'[1]Mājas kopā'!AC22</f>
        <v>2.23</v>
      </c>
      <c r="L65" s="27">
        <f t="shared" si="0"/>
        <v>1.4576825619861276</v>
      </c>
    </row>
    <row r="66" spans="1:12">
      <c r="A66" s="41" t="s">
        <v>123</v>
      </c>
      <c r="B66" s="22" t="s">
        <v>124</v>
      </c>
      <c r="C66" s="30"/>
      <c r="D66" s="29">
        <v>0.73926686217009263</v>
      </c>
      <c r="E66" s="22">
        <v>0.9172385141739966</v>
      </c>
      <c r="F66" s="24">
        <v>1.3410848484848488</v>
      </c>
      <c r="G66" s="24">
        <v>1.3298980589303169</v>
      </c>
      <c r="H66" s="22"/>
      <c r="I66" s="22"/>
      <c r="J66" s="26"/>
      <c r="K66" s="25">
        <f>'[1]Mājas kopā'!AA96</f>
        <v>0</v>
      </c>
      <c r="L66" s="27">
        <f t="shared" si="0"/>
        <v>1.0818720709398137</v>
      </c>
    </row>
    <row r="67" spans="1:12" ht="15" thickBot="1">
      <c r="A67" s="41"/>
      <c r="B67" s="40"/>
      <c r="C67" s="42"/>
      <c r="D67" s="43"/>
      <c r="E67" s="43"/>
      <c r="F67" s="43"/>
      <c r="G67" s="43"/>
      <c r="H67" s="43"/>
      <c r="I67" s="43"/>
      <c r="J67" s="44"/>
      <c r="K67" s="44"/>
      <c r="L67" s="45"/>
    </row>
    <row r="68" spans="1:12" ht="15" thickBot="1">
      <c r="A68" s="46"/>
      <c r="B68" s="47" t="s">
        <v>125</v>
      </c>
      <c r="C68" s="48"/>
      <c r="D68" s="49">
        <f>AVERAGE(D6:D66)</f>
        <v>0.68057422100021803</v>
      </c>
      <c r="E68" s="49">
        <f>AVERAGE(E6:E66)</f>
        <v>0.77925651401220897</v>
      </c>
      <c r="F68" s="49">
        <f>AVERAGE(F6:F66)</f>
        <v>1.245419923557995</v>
      </c>
      <c r="G68" s="49">
        <f>AVERAGE(G6:G66)</f>
        <v>1.2534556437246167</v>
      </c>
      <c r="H68" s="49"/>
      <c r="I68" s="49"/>
      <c r="J68" s="49"/>
      <c r="K68" s="49">
        <f>AVERAGE(K6:K66)</f>
        <v>3.8385245901639351</v>
      </c>
      <c r="L68" s="50">
        <f>AVERAGE(D68:J68)</f>
        <v>0.98967657557375976</v>
      </c>
    </row>
    <row r="71" spans="1:12" ht="15" thickBot="1">
      <c r="B71" s="51" t="s">
        <v>126</v>
      </c>
      <c r="F71" t="s">
        <v>127</v>
      </c>
    </row>
    <row r="72" spans="1:12" ht="15" thickBot="1">
      <c r="A72" s="52"/>
      <c r="B72" s="53" t="s">
        <v>128</v>
      </c>
      <c r="C72" s="54" t="s">
        <v>33</v>
      </c>
      <c r="D72" s="55">
        <v>0.88889625108980008</v>
      </c>
      <c r="E72" s="55">
        <v>1.1965911072362687</v>
      </c>
      <c r="F72" s="55">
        <v>1.6239450741063644</v>
      </c>
      <c r="G72" s="55">
        <v>1.6239450741063644</v>
      </c>
      <c r="H72" s="55"/>
      <c r="I72" s="55"/>
      <c r="J72" s="55"/>
      <c r="K72" s="56">
        <f>[1]Umurga!E34</f>
        <v>0</v>
      </c>
      <c r="L72" s="57">
        <f>AVERAGE(D72:J72)</f>
        <v>1.3333443766346995</v>
      </c>
    </row>
    <row r="73" spans="1:12" ht="15" thickBot="1">
      <c r="A73" s="21"/>
      <c r="B73" s="22" t="s">
        <v>129</v>
      </c>
      <c r="C73" s="30" t="s">
        <v>33</v>
      </c>
      <c r="D73" s="58">
        <v>0.63028894977168937</v>
      </c>
      <c r="E73" s="58">
        <v>0.82367305936073076</v>
      </c>
      <c r="F73" s="58">
        <v>1.1316551598173514</v>
      </c>
      <c r="G73" s="58">
        <v>1.2963897716894974</v>
      </c>
      <c r="H73" s="58"/>
      <c r="I73" s="58"/>
      <c r="J73" s="59"/>
      <c r="K73" s="60">
        <f>[1]Umurga!F34</f>
        <v>0</v>
      </c>
      <c r="L73" s="57">
        <f>AVERAGE(D73:J73)</f>
        <v>0.9705017351598173</v>
      </c>
    </row>
    <row r="74" spans="1:12" ht="15" thickBot="1">
      <c r="A74" s="21"/>
      <c r="B74" s="22" t="s">
        <v>130</v>
      </c>
      <c r="C74" s="12"/>
      <c r="D74" s="58">
        <v>1.7411348030357836</v>
      </c>
      <c r="E74" s="58">
        <v>2.2067871340802272</v>
      </c>
      <c r="F74" s="58">
        <v>2.692685218648347</v>
      </c>
      <c r="G74" s="58">
        <v>2.895142753885088</v>
      </c>
      <c r="H74" s="58"/>
      <c r="I74" s="58"/>
      <c r="J74" s="58"/>
      <c r="K74" s="60">
        <f>[1]Umurga!G34</f>
        <v>0</v>
      </c>
      <c r="L74" s="61">
        <f>AVERAGE(D74:J74)</f>
        <v>2.3839374774123612</v>
      </c>
    </row>
    <row r="75" spans="1:12">
      <c r="A75" s="10"/>
      <c r="I75" s="60"/>
      <c r="L75" s="62"/>
    </row>
    <row r="76" spans="1:12">
      <c r="A76" s="10"/>
      <c r="I76" s="60"/>
      <c r="L76" s="62"/>
    </row>
    <row r="77" spans="1:12">
      <c r="A77" s="21"/>
      <c r="B77" s="22" t="s">
        <v>128</v>
      </c>
      <c r="C77" s="12"/>
      <c r="D77" s="58">
        <v>9.7101333333333386</v>
      </c>
      <c r="E77" s="58">
        <v>13.071333333333335</v>
      </c>
      <c r="F77" s="58">
        <v>17.739666666666668</v>
      </c>
      <c r="G77" s="58">
        <v>17.739666666666668</v>
      </c>
      <c r="H77" s="58"/>
      <c r="I77" s="63"/>
      <c r="J77" s="58"/>
      <c r="K77" s="60">
        <f>[1]Umurga!E32</f>
        <v>0</v>
      </c>
      <c r="L77" s="62"/>
    </row>
    <row r="78" spans="1:12" ht="15" thickBot="1">
      <c r="A78" s="46"/>
      <c r="B78" s="47" t="s">
        <v>129</v>
      </c>
      <c r="C78" s="48"/>
      <c r="D78" s="64">
        <v>8.2162666666666642</v>
      </c>
      <c r="E78" s="64">
        <v>10.737166666666667</v>
      </c>
      <c r="F78" s="64">
        <v>14.751933333333332</v>
      </c>
      <c r="G78" s="64">
        <v>16.899366666666662</v>
      </c>
      <c r="H78" s="64"/>
      <c r="I78" s="65"/>
      <c r="J78" s="64"/>
      <c r="K78" s="66">
        <f>[1]Umurga!F32</f>
        <v>0</v>
      </c>
      <c r="L78" s="6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Valters Mardoks</dc:creator>
  <cp:lastModifiedBy>Valters Mardoks</cp:lastModifiedBy>
  <dcterms:created xsi:type="dcterms:W3CDTF">2022-02-02T09:48:56Z</dcterms:created>
  <dcterms:modified xsi:type="dcterms:W3CDTF">2022-02-02T09:50:43Z</dcterms:modified>
</cp:coreProperties>
</file>